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showHorizontalScroll="0" showVerticalScroll="0" showSheetTabs="0" xWindow="0" yWindow="0" windowWidth="20490" windowHeight="8010"/>
  </bookViews>
  <sheets>
    <sheet name="Eje Fisica-Financiero 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" l="1"/>
  <c r="L39" i="2"/>
  <c r="M39" i="2"/>
  <c r="J42" i="2"/>
  <c r="J39" i="2" s="1"/>
  <c r="I39" i="2"/>
  <c r="H39" i="2"/>
  <c r="I18" i="2"/>
  <c r="I25" i="2"/>
  <c r="K25" i="2"/>
  <c r="L25" i="2"/>
  <c r="M25" i="2"/>
  <c r="N25" i="2"/>
  <c r="O25" i="2"/>
  <c r="H25" i="2"/>
  <c r="I38" i="2"/>
  <c r="I55" i="2"/>
  <c r="K55" i="2"/>
  <c r="L55" i="2"/>
  <c r="M55" i="2"/>
  <c r="N55" i="2"/>
  <c r="O55" i="2"/>
  <c r="H55" i="2"/>
  <c r="I45" i="2"/>
  <c r="K45" i="2"/>
  <c r="L45" i="2"/>
  <c r="M45" i="2"/>
  <c r="N45" i="2"/>
  <c r="O45" i="2"/>
  <c r="H45" i="2"/>
  <c r="I43" i="2"/>
  <c r="J43" i="2"/>
  <c r="K43" i="2"/>
  <c r="L43" i="2"/>
  <c r="M43" i="2"/>
  <c r="N43" i="2"/>
  <c r="O43" i="2"/>
  <c r="N39" i="2"/>
  <c r="N38" i="2" s="1"/>
  <c r="O39" i="2"/>
  <c r="K38" i="2"/>
  <c r="K18" i="2"/>
  <c r="L18" i="2"/>
  <c r="M18" i="2"/>
  <c r="M57" i="2" s="1"/>
  <c r="N18" i="2"/>
  <c r="O18" i="2"/>
  <c r="O57" i="2" s="1"/>
  <c r="H18" i="2"/>
  <c r="I36" i="2"/>
  <c r="J36" i="2"/>
  <c r="K36" i="2"/>
  <c r="L36" i="2"/>
  <c r="M36" i="2"/>
  <c r="N36" i="2"/>
  <c r="O36" i="2"/>
  <c r="H36" i="2"/>
  <c r="I33" i="2"/>
  <c r="K33" i="2"/>
  <c r="L33" i="2"/>
  <c r="M33" i="2"/>
  <c r="N33" i="2"/>
  <c r="O33" i="2"/>
  <c r="H33" i="2"/>
  <c r="M38" i="2"/>
  <c r="O38" i="2"/>
  <c r="Q39" i="2"/>
  <c r="Q44" i="2"/>
  <c r="Q43" i="2" s="1"/>
  <c r="Q37" i="2"/>
  <c r="Q36" i="2" s="1"/>
  <c r="Q29" i="2"/>
  <c r="Q56" i="2"/>
  <c r="Q55" i="2" s="1"/>
  <c r="Q51" i="2"/>
  <c r="Q46" i="2"/>
  <c r="Q42" i="2"/>
  <c r="Q41" i="2"/>
  <c r="Q40" i="2"/>
  <c r="Q34" i="2"/>
  <c r="Q33" i="2" s="1"/>
  <c r="Q32" i="2"/>
  <c r="Q31" i="2"/>
  <c r="Q28" i="2"/>
  <c r="Q24" i="2"/>
  <c r="Q23" i="2"/>
  <c r="P46" i="2"/>
  <c r="P45" i="2" s="1"/>
  <c r="P44" i="2"/>
  <c r="P40" i="2"/>
  <c r="P39" i="2" s="1"/>
  <c r="P37" i="2"/>
  <c r="P36" i="2" s="1"/>
  <c r="P31" i="2"/>
  <c r="P29" i="2"/>
  <c r="P26" i="2"/>
  <c r="P25" i="2" s="1"/>
  <c r="P24" i="2"/>
  <c r="P23" i="2"/>
  <c r="P20" i="2"/>
  <c r="P18" i="2" l="1"/>
  <c r="I57" i="2"/>
  <c r="P33" i="2"/>
  <c r="P38" i="2"/>
  <c r="L38" i="2"/>
  <c r="P43" i="2"/>
  <c r="P57" i="2" l="1"/>
  <c r="I19" i="2" l="1"/>
  <c r="J52" i="2"/>
  <c r="J28" i="2"/>
  <c r="J25" i="2" s="1"/>
  <c r="J21" i="2"/>
  <c r="J32" i="2"/>
  <c r="J51" i="2"/>
  <c r="J24" i="2"/>
  <c r="J20" i="2"/>
  <c r="J46" i="2"/>
  <c r="J45" i="2" s="1"/>
  <c r="J23" i="2"/>
  <c r="J56" i="2"/>
  <c r="J55" i="2" s="1"/>
  <c r="J34" i="2"/>
  <c r="J33" i="2" s="1"/>
  <c r="J38" i="2" l="1"/>
  <c r="J19" i="2"/>
  <c r="J18" i="2"/>
  <c r="J57" i="2" l="1"/>
  <c r="Q45" i="2" l="1"/>
  <c r="Q38" i="2" s="1"/>
  <c r="H43" i="2"/>
  <c r="H38" i="2" s="1"/>
  <c r="H57" i="2" s="1"/>
  <c r="O30" i="2"/>
  <c r="Q30" i="2" s="1"/>
  <c r="K30" i="2"/>
  <c r="H30" i="2"/>
  <c r="O22" i="2"/>
  <c r="Q22" i="2" s="1"/>
  <c r="K22" i="2"/>
  <c r="H22" i="2"/>
  <c r="O19" i="2"/>
  <c r="Q20" i="2" s="1"/>
  <c r="Q18" i="2" s="1"/>
  <c r="M19" i="2"/>
  <c r="H19" i="2"/>
  <c r="Q57" i="2" l="1"/>
</calcChain>
</file>

<file path=xl/sharedStrings.xml><?xml version="1.0" encoding="utf-8"?>
<sst xmlns="http://schemas.openxmlformats.org/spreadsheetml/2006/main" count="104" uniqueCount="88">
  <si>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</si>
  <si>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</si>
  <si>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</si>
  <si>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</si>
  <si>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</si>
  <si>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</si>
  <si>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</si>
  <si>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</si>
  <si>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</si>
  <si>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</si>
  <si>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</si>
  <si>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</si>
  <si>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</si>
  <si>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>1mer. Trimestre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</si>
  <si>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</si>
  <si>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</si>
  <si>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</si>
  <si>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</si>
  <si>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</si>
  <si>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</si>
  <si>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</si>
  <si>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</si>
  <si>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</si>
  <si>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</si>
  <si>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</si>
  <si>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</si>
  <si>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</si>
  <si>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</si>
  <si>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</si>
  <si>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</si>
  <si>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</si>
  <si>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</si>
  <si>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</si>
  <si>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</si>
  <si>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</si>
  <si>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</si>
  <si>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</si>
  <si>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6811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</si>
  <si>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</si>
  <si>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</si>
  <si>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</si>
  <si>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6812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</si>
  <si>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</si>
  <si>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</si>
  <si>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</si>
  <si>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</si>
  <si>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</si>
  <si>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</si>
  <si>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</si>
  <si>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</si>
  <si>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</si>
  <si>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</si>
  <si>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</si>
  <si>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</si>
  <si>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</si>
  <si>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</si>
  <si>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</si>
  <si>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</si>
  <si>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</si>
  <si>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</si>
  <si>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</si>
  <si>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</si>
  <si>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</si>
  <si>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</si>
  <si>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temporales.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</si>
  <si>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</si>
  <si>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</si>
  <si>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</si>
  <si>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</si>
  <si>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</si>
  <si>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</si>
  <si>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Empleo.</t>
  </si>
  <si>
    <t>0005 - Alianzas estrategicas insterinstitucional fortalecida.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</si>
  <si>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</si>
  <si>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</si>
  <si>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</si>
  <si>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</si>
  <si>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</si>
  <si>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Presupuesto Incicial   Aprobado 2025</t>
  </si>
  <si>
    <t>Metas Fisicas para el año 2025</t>
  </si>
  <si>
    <t>Programación Fisica Financiera Enero - Marzo. 2025</t>
  </si>
  <si>
    <t>EJECUCION PRESUPUESTARIA 1ER TRIMESTRE</t>
  </si>
  <si>
    <r>
      <t>VISION:</t>
    </r>
    <r>
      <rPr>
        <sz val="10"/>
        <color theme="1"/>
        <rFont val="Aptos Narrow"/>
        <family val="2"/>
        <scheme val="minor"/>
      </rPr>
      <t xml:space="preserve"> Ser una institución reconocida por su liderazgo en la promoción del empleo decente, la protección de la seguridad social, y la mejora de los derechos laborales sustentados en la excelencia, trabajo en equipo y servicios laborales inclusivos de proximidad  a la ciudadanía.</t>
    </r>
  </si>
  <si>
    <r>
      <rPr>
        <b/>
        <sz val="10"/>
        <color rgb="FF000000"/>
        <rFont val="Aptos Narrow"/>
        <scheme val="minor"/>
      </rPr>
      <t>MISION:</t>
    </r>
    <r>
      <rPr>
        <sz val="10"/>
        <color rgb="FF000000"/>
        <rFont val="Aptos Narrow"/>
        <family val="2"/>
        <scheme val="minor"/>
      </rPr>
      <t xml:space="preserve"> Promover el trabajo decente con el impulso de políticas públicas inclusivas y servicios modernos de proximidad a los ciudadanos, a fin de asegurar el acceso al empleo digno, la protección de la seguridad social, el libre ejercicio de los derechos laborales y la paz socio laboral.</t>
    </r>
  </si>
  <si>
    <t>Modificaciones Presupuestaria</t>
  </si>
  <si>
    <t>Presupuesto Vigente</t>
  </si>
  <si>
    <t>Ejecución Fisica Financiera Ene.Mar 2025</t>
  </si>
  <si>
    <t>% Ejecución Fisica-Financiera
 Ene - Mar.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</si>
</sst>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  <numFmt numFmtId="166" formatCode="_-* #,##0.00\ _€_-;\-* #,##0.00\ _€_-;_-* &quot;-&quot;??\ _€_-;_-@_-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libri"/>
      <family val="2"/>
    </font>
    <font>
      <b/>
      <sz val="10"/>
      <color rgb="FF000000"/>
      <name val="Aptos Narrow"/>
      <family val="2"/>
      <scheme val="minor"/>
    </font>
    <font>
      <b/>
      <u/>
      <sz val="10"/>
      <color rgb="FF000000"/>
      <name val="Calibri Light"/>
      <family val="2"/>
    </font>
    <font>
      <sz val="10"/>
      <color rgb="FF000000"/>
      <name val="Aptos Narrow"/>
      <family val="2"/>
      <scheme val="minor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b/>
      <sz val="10"/>
      <name val="Calibri"/>
      <family val="2"/>
    </font>
    <font>
      <b/>
      <sz val="9"/>
      <name val="Calibri"/>
      <family val="2"/>
    </font>
    <font>
      <b/>
      <sz val="11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Comic Sans MS"/>
      <family val="4"/>
    </font>
    <font>
      <sz val="8"/>
      <name val="Calibri"/>
      <family val="2"/>
    </font>
    <font>
      <b/>
      <sz val="10"/>
      <name val="Aptos Narrow"/>
      <family val="2"/>
      <scheme val="minor"/>
    </font>
    <font>
      <b/>
      <sz val="8"/>
      <name val="Calibri"/>
      <family val="2"/>
    </font>
    <font>
      <sz val="9"/>
      <name val="Calibri"/>
      <family val="2"/>
    </font>
    <font>
      <b/>
      <sz val="10"/>
      <color rgb="FF000000"/>
      <name val="Aptos Narrow"/>
      <scheme val="minor"/>
    </font>
    <font>
      <sz val="10"/>
      <color rgb="FF000000"/>
      <name val="Aptos Narrow"/>
      <scheme val="minor"/>
    </font>
    <font>
      <b/>
      <sz val="9"/>
      <color theme="0"/>
      <name val="Calibri"/>
      <family val="2"/>
    </font>
    <font>
      <b/>
      <sz val="9"/>
      <color theme="0"/>
      <name val="Aptos Narrow"/>
      <family val="2"/>
      <scheme val="minor"/>
    </font>
    <font>
      <b/>
      <sz val="8"/>
      <color theme="0"/>
      <name val="Comic Sans MS"/>
      <family val="4"/>
    </font>
    <font>
      <b/>
      <sz val="10"/>
      <color theme="0"/>
      <name val="Aptos Narrow"/>
      <family val="2"/>
      <scheme val="minor"/>
    </font>
    <font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1" xfId="0" applyFont="1" applyBorder="1"/>
    <xf numFmtId="0" fontId="2" fillId="0" borderId="0" xfId="0" applyFont="1"/>
    <xf numFmtId="0" fontId="6" fillId="0" borderId="1" xfId="0" applyFont="1" applyBorder="1"/>
    <xf numFmtId="0" fontId="6" fillId="2" borderId="0" xfId="0" applyFont="1" applyFill="1"/>
    <xf numFmtId="0" fontId="6" fillId="0" borderId="0" xfId="0" applyFont="1"/>
    <xf numFmtId="0" fontId="8" fillId="2" borderId="0" xfId="0" applyFont="1" applyFill="1"/>
    <xf numFmtId="49" fontId="6" fillId="2" borderId="0" xfId="0" applyNumberFormat="1" applyFont="1" applyFill="1" applyAlignment="1">
      <alignment horizontal="right"/>
    </xf>
    <xf numFmtId="164" fontId="2" fillId="0" borderId="0" xfId="0" applyNumberFormat="1" applyFont="1"/>
    <xf numFmtId="43" fontId="6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43" fontId="2" fillId="0" borderId="0" xfId="0" applyNumberFormat="1" applyFont="1"/>
    <xf numFmtId="43" fontId="2" fillId="0" borderId="0" xfId="1" applyFont="1"/>
    <xf numFmtId="43" fontId="6" fillId="0" borderId="0" xfId="1" applyFont="1"/>
    <xf numFmtId="3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6" fillId="0" borderId="16" xfId="0" applyFont="1" applyBorder="1"/>
    <xf numFmtId="0" fontId="8" fillId="0" borderId="0" xfId="0" applyFont="1"/>
    <xf numFmtId="43" fontId="6" fillId="0" borderId="0" xfId="1" applyFont="1" applyFill="1" applyBorder="1"/>
    <xf numFmtId="0" fontId="19" fillId="0" borderId="0" xfId="0" applyFont="1"/>
    <xf numFmtId="43" fontId="19" fillId="0" borderId="0" xfId="1" applyFont="1" applyFill="1" applyBorder="1"/>
    <xf numFmtId="43" fontId="2" fillId="0" borderId="0" xfId="1" applyFont="1" applyFill="1" applyBorder="1"/>
    <xf numFmtId="0" fontId="18" fillId="0" borderId="0" xfId="0" applyFont="1" applyAlignment="1">
      <alignment horizontal="left" vertical="center" wrapText="1"/>
    </xf>
    <xf numFmtId="164" fontId="12" fillId="2" borderId="14" xfId="1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/>
    </xf>
    <xf numFmtId="165" fontId="11" fillId="0" borderId="14" xfId="1" applyNumberFormat="1" applyFon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164" fontId="11" fillId="0" borderId="14" xfId="1" applyNumberFormat="1" applyFont="1" applyFill="1" applyBorder="1" applyAlignment="1">
      <alignment horizontal="center" vertical="center"/>
    </xf>
    <xf numFmtId="164" fontId="12" fillId="0" borderId="14" xfId="1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49" fontId="14" fillId="0" borderId="12" xfId="3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 wrapText="1"/>
    </xf>
    <xf numFmtId="164" fontId="12" fillId="5" borderId="14" xfId="1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14" fillId="3" borderId="14" xfId="3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43" fontId="11" fillId="0" borderId="14" xfId="1" applyNumberFormat="1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9" fontId="11" fillId="0" borderId="14" xfId="4" applyFont="1" applyFill="1" applyBorder="1" applyAlignment="1">
      <alignment horizontal="center" vertical="center" wrapText="1"/>
    </xf>
    <xf numFmtId="9" fontId="12" fillId="0" borderId="14" xfId="4" applyFont="1" applyFill="1" applyBorder="1" applyAlignment="1">
      <alignment horizontal="center" vertical="center"/>
    </xf>
    <xf numFmtId="9" fontId="2" fillId="0" borderId="0" xfId="4" applyFont="1"/>
    <xf numFmtId="9" fontId="12" fillId="5" borderId="14" xfId="4" applyFont="1" applyFill="1" applyBorder="1" applyAlignment="1">
      <alignment horizontal="center" vertical="center"/>
    </xf>
    <xf numFmtId="44" fontId="25" fillId="4" borderId="18" xfId="2" applyFont="1" applyFill="1" applyBorder="1" applyAlignment="1">
      <alignment vertical="center" wrapText="1"/>
    </xf>
    <xf numFmtId="9" fontId="26" fillId="4" borderId="0" xfId="4" applyFont="1" applyFill="1"/>
    <xf numFmtId="9" fontId="12" fillId="2" borderId="14" xfId="4" applyFont="1" applyFill="1" applyBorder="1" applyAlignment="1">
      <alignment horizontal="center" vertical="center"/>
    </xf>
    <xf numFmtId="9" fontId="11" fillId="2" borderId="14" xfId="4" applyFont="1" applyFill="1" applyBorder="1" applyAlignment="1">
      <alignment horizontal="center" vertical="center" wrapText="1"/>
    </xf>
    <xf numFmtId="166" fontId="12" fillId="0" borderId="14" xfId="1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 wrapText="1"/>
    </xf>
    <xf numFmtId="9" fontId="10" fillId="5" borderId="14" xfId="4" applyFont="1" applyFill="1" applyBorder="1" applyAlignment="1">
      <alignment horizontal="center" vertical="center" wrapText="1"/>
    </xf>
    <xf numFmtId="9" fontId="11" fillId="0" borderId="14" xfId="4" applyFont="1" applyFill="1" applyBorder="1" applyAlignment="1">
      <alignment horizontal="center" vertical="center"/>
    </xf>
    <xf numFmtId="166" fontId="11" fillId="0" borderId="14" xfId="1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9" fontId="12" fillId="0" borderId="14" xfId="4" applyFont="1" applyFill="1" applyBorder="1" applyAlignment="1">
      <alignment horizontal="center" vertical="center"/>
    </xf>
    <xf numFmtId="9" fontId="12" fillId="0" borderId="19" xfId="4" applyFont="1" applyFill="1" applyBorder="1" applyAlignment="1">
      <alignment horizontal="center" vertical="center"/>
    </xf>
    <xf numFmtId="9" fontId="12" fillId="0" borderId="18" xfId="4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49" fontId="14" fillId="3" borderId="14" xfId="3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164" fontId="12" fillId="0" borderId="14" xfId="1" applyNumberFormat="1" applyFont="1" applyFill="1" applyBorder="1" applyAlignment="1">
      <alignment horizontal="center" vertical="center"/>
    </xf>
    <xf numFmtId="9" fontId="11" fillId="0" borderId="14" xfId="4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165" fontId="11" fillId="0" borderId="14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1459706</xdr:colOff>
      <xdr:row>0</xdr:row>
      <xdr:rowOff>35719</xdr:rowOff>
    </xdr:from>
    <xdr:to>
      <xdr:col>10</xdr:col>
      <xdr:colOff>102394</xdr:colOff>
      <xdr:row>3</xdr:row>
      <xdr:rowOff>169069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110302-9D87-4B6C-8536-035EB9C607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20097" r="6061" b="20343"/>
        <a:stretch>
          <a:fillRect/>
        </a:stretch>
      </xdr:blipFill>
      <xdr:spPr bwMode="auto">
        <a:xfrm>
          <a:off x="8782050" y="35719"/>
          <a:ext cx="2940844" cy="8239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Normal="100" workbookViewId="0"/>
  </sheetViews>
  <sheetFormatPr baseColWidth="10" defaultColWidth="24" defaultRowHeight="15.75"/>
  <cols>
    <col min="1" max="1" width="9.25" style="2" customWidth="1"/>
    <col min="2" max="2" width="25.75" style="2" customWidth="1"/>
    <col min="3" max="3" width="4.625" style="2" customWidth="1"/>
    <col min="4" max="4" width="6.75" style="2" customWidth="1"/>
    <col min="5" max="5" width="5.625" style="2" customWidth="1"/>
    <col min="6" max="6" width="18.75" style="2" customWidth="1"/>
    <col min="7" max="7" width="25.375" style="2" customWidth="1"/>
    <col min="8" max="8" width="19.875" style="2" customWidth="1"/>
    <col min="9" max="9" width="15.625" style="2" customWidth="1"/>
    <col min="10" max="10" width="21" style="2" customWidth="1"/>
    <col min="11" max="11" width="17.125" style="2" customWidth="1"/>
    <col min="12" max="12" width="15.125" style="2" customWidth="1"/>
    <col min="13" max="13" width="19.5" style="2" customWidth="1"/>
    <col min="14" max="14" width="10.625" style="2" customWidth="1"/>
    <col min="15" max="15" width="20.75" style="2" customWidth="1"/>
    <col min="16" max="16" width="16.75" style="2" customWidth="1"/>
    <col min="17" max="17" width="14.375" style="2" customWidth="1"/>
    <col min="18" max="18" width="15.375" style="2" customWidth="1"/>
    <col min="19" max="19" width="11.125" style="2" customWidth="1"/>
    <col min="20" max="16384" width="24" style="2"/>
  </cols>
  <sheetData>
    <row r="1" spans="1:17">
      <c r="A1" s="1"/>
    </row>
    <row r="2" spans="1:17" ht="22.5" customHeigh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7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7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7" ht="15.75" customHeight="1">
      <c r="A5" s="80" t="s">
        <v>81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ht="15.75" customHeight="1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7" ht="37.5" customHeight="1">
      <c r="A7" s="82" t="s">
        <v>83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</row>
    <row r="8" spans="1:17" hidden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5"/>
    </row>
    <row r="9" spans="1:17" ht="34.5" customHeight="1" thickBot="1">
      <c r="A9" s="84" t="s">
        <v>82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16.5" hidden="1" thickBot="1">
      <c r="A10" s="3"/>
      <c r="B10" s="6" t="s">
        <v>0</v>
      </c>
      <c r="C10" s="7" t="s">
        <v>1</v>
      </c>
      <c r="D10" s="5"/>
      <c r="E10" s="4"/>
      <c r="F10" s="4"/>
      <c r="G10" s="4"/>
      <c r="H10" s="4"/>
      <c r="I10" s="4"/>
      <c r="J10" s="4"/>
      <c r="K10" s="4"/>
      <c r="L10" s="5"/>
      <c r="M10" s="5"/>
    </row>
    <row r="11" spans="1:17" ht="16.5" hidden="1" thickBot="1">
      <c r="A11" s="3"/>
      <c r="B11" s="6" t="s">
        <v>2</v>
      </c>
      <c r="C11" s="7" t="s">
        <v>3</v>
      </c>
      <c r="D11" s="5"/>
      <c r="E11" s="4"/>
      <c r="F11" s="4"/>
      <c r="G11" s="4"/>
      <c r="H11" s="4"/>
      <c r="I11" s="4"/>
      <c r="J11" s="4"/>
      <c r="K11" s="4"/>
      <c r="L11" s="5"/>
      <c r="M11" s="5"/>
    </row>
    <row r="12" spans="1:17" ht="16.5" hidden="1" thickBot="1">
      <c r="A12" s="3"/>
      <c r="B12" s="6" t="s">
        <v>4</v>
      </c>
      <c r="C12" s="7" t="s">
        <v>5</v>
      </c>
      <c r="D12" s="5"/>
      <c r="E12" s="4"/>
      <c r="F12" s="4"/>
      <c r="G12" s="4"/>
      <c r="H12" s="4"/>
      <c r="I12" s="4"/>
      <c r="J12" s="4"/>
      <c r="K12" s="4"/>
      <c r="L12" s="5"/>
      <c r="M12" s="5"/>
    </row>
    <row r="13" spans="1:17" ht="16.5" hidden="1" thickBot="1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5"/>
    </row>
    <row r="14" spans="1:17" ht="62.25" customHeight="1" thickBot="1">
      <c r="A14" s="86" t="s">
        <v>6</v>
      </c>
      <c r="B14" s="88" t="s">
        <v>7</v>
      </c>
      <c r="C14" s="89"/>
      <c r="D14" s="89"/>
      <c r="E14" s="89"/>
      <c r="F14" s="89"/>
      <c r="G14" s="89"/>
      <c r="H14" s="89"/>
      <c r="I14" s="89"/>
      <c r="J14" s="89"/>
      <c r="K14" s="90"/>
      <c r="L14" s="91" t="s">
        <v>80</v>
      </c>
      <c r="M14" s="92"/>
      <c r="N14" s="91" t="s">
        <v>86</v>
      </c>
      <c r="O14" s="92"/>
      <c r="P14" s="91" t="s">
        <v>87</v>
      </c>
      <c r="Q14" s="92"/>
    </row>
    <row r="15" spans="1:17" ht="30.75" customHeight="1" thickBot="1">
      <c r="A15" s="87"/>
      <c r="B15" s="93" t="s">
        <v>9</v>
      </c>
      <c r="C15" s="95" t="s">
        <v>10</v>
      </c>
      <c r="D15" s="95"/>
      <c r="E15" s="95"/>
      <c r="F15" s="104" t="s">
        <v>11</v>
      </c>
      <c r="G15" s="107" t="s">
        <v>12</v>
      </c>
      <c r="H15" s="97" t="s">
        <v>78</v>
      </c>
      <c r="I15" s="97" t="s">
        <v>84</v>
      </c>
      <c r="J15" s="97" t="s">
        <v>85</v>
      </c>
      <c r="K15" s="97" t="s">
        <v>79</v>
      </c>
      <c r="L15" s="28"/>
      <c r="M15" s="29"/>
      <c r="N15" s="28"/>
      <c r="O15" s="29"/>
      <c r="P15" s="28"/>
      <c r="Q15" s="29"/>
    </row>
    <row r="16" spans="1:17" ht="37.5" customHeight="1" thickBot="1">
      <c r="A16" s="87"/>
      <c r="B16" s="94"/>
      <c r="C16" s="96"/>
      <c r="D16" s="96"/>
      <c r="E16" s="96"/>
      <c r="F16" s="105"/>
      <c r="G16" s="108"/>
      <c r="H16" s="98"/>
      <c r="I16" s="98"/>
      <c r="J16" s="98"/>
      <c r="K16" s="98"/>
      <c r="L16" s="102" t="s">
        <v>13</v>
      </c>
      <c r="M16" s="103"/>
      <c r="N16" s="102" t="s">
        <v>13</v>
      </c>
      <c r="O16" s="103"/>
      <c r="P16" s="102" t="s">
        <v>13</v>
      </c>
      <c r="Q16" s="103"/>
    </row>
    <row r="17" spans="1:19" ht="54" customHeight="1">
      <c r="A17" s="87"/>
      <c r="B17" s="94"/>
      <c r="C17" s="38" t="s">
        <v>14</v>
      </c>
      <c r="D17" s="39" t="s">
        <v>15</v>
      </c>
      <c r="E17" s="38" t="s">
        <v>16</v>
      </c>
      <c r="F17" s="106"/>
      <c r="G17" s="108"/>
      <c r="H17" s="98"/>
      <c r="I17" s="98"/>
      <c r="J17" s="98"/>
      <c r="K17" s="98"/>
      <c r="L17" s="37" t="s">
        <v>17</v>
      </c>
      <c r="M17" s="29" t="s">
        <v>18</v>
      </c>
      <c r="N17" s="37" t="s">
        <v>17</v>
      </c>
      <c r="O17" s="29" t="s">
        <v>18</v>
      </c>
      <c r="P17" s="37" t="s">
        <v>17</v>
      </c>
      <c r="Q17" s="29" t="s">
        <v>18</v>
      </c>
    </row>
    <row r="18" spans="1:19" ht="17.25" customHeight="1">
      <c r="A18" s="41"/>
      <c r="B18" s="70" t="s">
        <v>8</v>
      </c>
      <c r="C18" s="71"/>
      <c r="D18" s="71"/>
      <c r="E18" s="71"/>
      <c r="F18" s="71"/>
      <c r="G18" s="72"/>
      <c r="H18" s="42">
        <f>H20+H21+H23+H24+H26+H27+H28+H29+H31+H32</f>
        <v>376120110</v>
      </c>
      <c r="I18" s="42">
        <f>I20+I21+I23+I24+I26+I27+I28+I29+I31+I32</f>
        <v>1369720.3600000071</v>
      </c>
      <c r="J18" s="42">
        <f t="shared" ref="J18:O18" si="0">J20+J21+J23+J24+J26+J27+J28+J29+J31+J32</f>
        <v>377489830.36000001</v>
      </c>
      <c r="K18" s="42">
        <f t="shared" si="0"/>
        <v>81155</v>
      </c>
      <c r="L18" s="42">
        <f t="shared" si="0"/>
        <v>19452</v>
      </c>
      <c r="M18" s="42">
        <f t="shared" si="0"/>
        <v>93287447.423076928</v>
      </c>
      <c r="N18" s="42">
        <f t="shared" si="0"/>
        <v>16704</v>
      </c>
      <c r="O18" s="42">
        <f t="shared" si="0"/>
        <v>88768154.500000015</v>
      </c>
      <c r="P18" s="56">
        <f>(P20+P23+P24+P25+P26+P29+P31)/7</f>
        <v>1.3429232360268883</v>
      </c>
      <c r="Q18" s="56">
        <f>(Q20+Q23+Q24+Q25+Q29+Q30)/6</f>
        <v>0.83324076566968885</v>
      </c>
      <c r="R18" s="8"/>
    </row>
    <row r="19" spans="1:19" ht="17.25" customHeight="1">
      <c r="A19" s="41"/>
      <c r="B19" s="73"/>
      <c r="C19" s="74"/>
      <c r="D19" s="74"/>
      <c r="E19" s="74"/>
      <c r="F19" s="74"/>
      <c r="G19" s="75"/>
      <c r="H19" s="25">
        <f>H20+H21</f>
        <v>340089250</v>
      </c>
      <c r="I19" s="25">
        <f t="shared" ref="I19:J19" si="1">I20+I21</f>
        <v>673825.68000000715</v>
      </c>
      <c r="J19" s="25">
        <f t="shared" si="1"/>
        <v>340763075.68000001</v>
      </c>
      <c r="K19" s="26"/>
      <c r="L19" s="25"/>
      <c r="M19" s="25">
        <f>M20+M21</f>
        <v>84455840.923076928</v>
      </c>
      <c r="N19" s="25"/>
      <c r="O19" s="25">
        <f>O20+O21</f>
        <v>81173343.620000005</v>
      </c>
      <c r="P19" s="66"/>
      <c r="Q19" s="66"/>
      <c r="R19" s="8"/>
    </row>
    <row r="20" spans="1:19" ht="39.75" customHeight="1">
      <c r="A20" s="99">
        <v>5874</v>
      </c>
      <c r="B20" s="100" t="s">
        <v>19</v>
      </c>
      <c r="C20" s="101">
        <v>3</v>
      </c>
      <c r="D20" s="101">
        <v>3.3</v>
      </c>
      <c r="E20" s="101" t="s">
        <v>20</v>
      </c>
      <c r="F20" s="100" t="s">
        <v>21</v>
      </c>
      <c r="G20" s="44" t="s">
        <v>22</v>
      </c>
      <c r="H20" s="36">
        <v>8456522</v>
      </c>
      <c r="I20" s="36">
        <v>272859828.19</v>
      </c>
      <c r="J20" s="36">
        <f>H20+I20</f>
        <v>281316350.19</v>
      </c>
      <c r="K20" s="110">
        <v>58000</v>
      </c>
      <c r="L20" s="110">
        <v>15195</v>
      </c>
      <c r="M20" s="36">
        <v>1697658.9230769232</v>
      </c>
      <c r="N20" s="110">
        <v>9823</v>
      </c>
      <c r="O20" s="36">
        <v>50441170.399999999</v>
      </c>
      <c r="P20" s="67">
        <f>N20/L20</f>
        <v>0.64646265218821986</v>
      </c>
      <c r="Q20" s="67">
        <f>O19/M19</f>
        <v>0.96113356675867279</v>
      </c>
      <c r="R20" s="9"/>
    </row>
    <row r="21" spans="1:19" ht="30.75" customHeight="1">
      <c r="A21" s="99"/>
      <c r="B21" s="100"/>
      <c r="C21" s="101"/>
      <c r="D21" s="101"/>
      <c r="E21" s="101"/>
      <c r="F21" s="100"/>
      <c r="G21" s="44" t="s">
        <v>23</v>
      </c>
      <c r="H21" s="36">
        <v>331632728</v>
      </c>
      <c r="I21" s="61">
        <v>-272186002.50999999</v>
      </c>
      <c r="J21" s="36">
        <f>H21+I21</f>
        <v>59446725.49000001</v>
      </c>
      <c r="K21" s="110"/>
      <c r="L21" s="110"/>
      <c r="M21" s="36">
        <v>82758182</v>
      </c>
      <c r="N21" s="110"/>
      <c r="O21" s="36">
        <v>30732173.219999999</v>
      </c>
      <c r="P21" s="67"/>
      <c r="Q21" s="67"/>
      <c r="R21" s="9"/>
      <c r="S21" s="8"/>
    </row>
    <row r="22" spans="1:19" ht="18" customHeight="1">
      <c r="A22" s="41"/>
      <c r="B22" s="45"/>
      <c r="C22" s="46"/>
      <c r="D22" s="46"/>
      <c r="E22" s="46"/>
      <c r="F22" s="45"/>
      <c r="G22" s="45"/>
      <c r="H22" s="36">
        <f>H23+H24</f>
        <v>17452182</v>
      </c>
      <c r="I22" s="36"/>
      <c r="J22" s="36"/>
      <c r="K22" s="34">
        <f>K23</f>
        <v>31</v>
      </c>
      <c r="L22" s="36"/>
      <c r="M22" s="36">
        <v>4141201.5</v>
      </c>
      <c r="N22" s="36"/>
      <c r="O22" s="36">
        <f>O23+O24</f>
        <v>4052093.04</v>
      </c>
      <c r="P22" s="36"/>
      <c r="Q22" s="54">
        <f>O22/M22</f>
        <v>0.97848246215500501</v>
      </c>
    </row>
    <row r="23" spans="1:19" ht="42.75" customHeight="1">
      <c r="A23" s="47" t="s">
        <v>24</v>
      </c>
      <c r="B23" s="44" t="s">
        <v>25</v>
      </c>
      <c r="C23" s="30">
        <v>3</v>
      </c>
      <c r="D23" s="30">
        <v>3.3</v>
      </c>
      <c r="E23" s="30" t="s">
        <v>20</v>
      </c>
      <c r="F23" s="48" t="s">
        <v>26</v>
      </c>
      <c r="G23" s="44" t="s">
        <v>27</v>
      </c>
      <c r="H23" s="36">
        <v>9770087</v>
      </c>
      <c r="I23" s="61">
        <v>1939.2</v>
      </c>
      <c r="J23" s="36">
        <f>H23+I23</f>
        <v>9772026.1999999993</v>
      </c>
      <c r="K23" s="34">
        <v>31</v>
      </c>
      <c r="L23" s="34">
        <v>6</v>
      </c>
      <c r="M23" s="36">
        <v>2460021.75</v>
      </c>
      <c r="N23" s="34">
        <v>7</v>
      </c>
      <c r="O23" s="36">
        <v>2370107.73</v>
      </c>
      <c r="P23" s="60">
        <f>N23/L23</f>
        <v>1.1666666666666667</v>
      </c>
      <c r="Q23" s="59">
        <f>O23/M23</f>
        <v>0.96344990852215029</v>
      </c>
      <c r="R23" s="9"/>
    </row>
    <row r="24" spans="1:19" ht="56.25" customHeight="1">
      <c r="A24" s="47" t="s">
        <v>28</v>
      </c>
      <c r="B24" s="44" t="s">
        <v>29</v>
      </c>
      <c r="C24" s="30">
        <v>3</v>
      </c>
      <c r="D24" s="30">
        <v>3.3</v>
      </c>
      <c r="E24" s="30" t="s">
        <v>20</v>
      </c>
      <c r="F24" s="48" t="s">
        <v>30</v>
      </c>
      <c r="G24" s="44" t="s">
        <v>31</v>
      </c>
      <c r="H24" s="36">
        <v>7682095</v>
      </c>
      <c r="I24" s="36">
        <v>3807.24</v>
      </c>
      <c r="J24" s="61">
        <f>H24+I24</f>
        <v>7685902.2400000002</v>
      </c>
      <c r="K24" s="34">
        <v>4</v>
      </c>
      <c r="L24" s="34">
        <v>1</v>
      </c>
      <c r="M24" s="36">
        <v>1681179.75</v>
      </c>
      <c r="N24" s="34">
        <v>1</v>
      </c>
      <c r="O24" s="61">
        <v>1681985.31</v>
      </c>
      <c r="P24" s="60">
        <f>N24/L24</f>
        <v>1</v>
      </c>
      <c r="Q24" s="59">
        <f>O24/M24</f>
        <v>1.0004791635159773</v>
      </c>
      <c r="S24" s="8"/>
    </row>
    <row r="25" spans="1:19" ht="25.5" customHeight="1">
      <c r="A25" s="41"/>
      <c r="B25" s="45"/>
      <c r="C25" s="46"/>
      <c r="D25" s="46"/>
      <c r="E25" s="46"/>
      <c r="F25" s="45"/>
      <c r="G25" s="45"/>
      <c r="H25" s="25">
        <f>H26+H27+H28</f>
        <v>11567094</v>
      </c>
      <c r="I25" s="25">
        <f t="shared" ref="I25:O25" si="2">I26+I27+I28</f>
        <v>1023.12</v>
      </c>
      <c r="J25" s="25">
        <f t="shared" si="2"/>
        <v>11568117.119999999</v>
      </c>
      <c r="K25" s="25">
        <f t="shared" si="2"/>
        <v>10420</v>
      </c>
      <c r="L25" s="25">
        <f t="shared" si="2"/>
        <v>1500</v>
      </c>
      <c r="M25" s="25">
        <f t="shared" si="2"/>
        <v>2454977.75</v>
      </c>
      <c r="N25" s="25">
        <f t="shared" si="2"/>
        <v>3270</v>
      </c>
      <c r="O25" s="25">
        <f t="shared" si="2"/>
        <v>1955063.73</v>
      </c>
      <c r="P25" s="59">
        <f>P26</f>
        <v>2.1800000000000002</v>
      </c>
      <c r="Q25" s="59">
        <v>0.52768568718125231</v>
      </c>
      <c r="R25" s="55"/>
      <c r="S25" s="8"/>
    </row>
    <row r="26" spans="1:19" ht="75.75" customHeight="1">
      <c r="A26" s="99">
        <v>6810</v>
      </c>
      <c r="B26" s="100" t="s">
        <v>32</v>
      </c>
      <c r="C26" s="101">
        <v>3</v>
      </c>
      <c r="D26" s="101">
        <v>3.3</v>
      </c>
      <c r="E26" s="101" t="s">
        <v>20</v>
      </c>
      <c r="F26" s="100" t="s">
        <v>33</v>
      </c>
      <c r="G26" s="44" t="s">
        <v>34</v>
      </c>
      <c r="H26" s="33">
        <v>2000000</v>
      </c>
      <c r="I26" s="33">
        <v>0</v>
      </c>
      <c r="J26" s="33">
        <v>2000000</v>
      </c>
      <c r="K26" s="109">
        <v>10420</v>
      </c>
      <c r="L26" s="110">
        <v>1500</v>
      </c>
      <c r="M26" s="36">
        <v>250000</v>
      </c>
      <c r="N26" s="110">
        <v>3270</v>
      </c>
      <c r="O26" s="36">
        <v>0</v>
      </c>
      <c r="P26" s="67">
        <f>N26/L26</f>
        <v>2.1800000000000002</v>
      </c>
      <c r="Q26" s="36">
        <v>0</v>
      </c>
      <c r="R26" s="10"/>
    </row>
    <row r="27" spans="1:19" ht="78.75" customHeight="1">
      <c r="A27" s="99"/>
      <c r="B27" s="100"/>
      <c r="C27" s="101"/>
      <c r="D27" s="101"/>
      <c r="E27" s="101"/>
      <c r="F27" s="100"/>
      <c r="G27" s="44" t="s">
        <v>35</v>
      </c>
      <c r="H27" s="33">
        <v>1023700</v>
      </c>
      <c r="I27" s="33">
        <v>0</v>
      </c>
      <c r="J27" s="33">
        <v>1023700</v>
      </c>
      <c r="K27" s="109"/>
      <c r="L27" s="110"/>
      <c r="M27" s="36">
        <v>250000</v>
      </c>
      <c r="N27" s="110"/>
      <c r="O27" s="36">
        <v>0</v>
      </c>
      <c r="P27" s="67"/>
      <c r="Q27" s="36">
        <v>0</v>
      </c>
      <c r="R27" s="11"/>
    </row>
    <row r="28" spans="1:19" ht="57" customHeight="1">
      <c r="A28" s="99"/>
      <c r="B28" s="100"/>
      <c r="C28" s="101"/>
      <c r="D28" s="101"/>
      <c r="E28" s="101"/>
      <c r="F28" s="100"/>
      <c r="G28" s="44" t="s">
        <v>36</v>
      </c>
      <c r="H28" s="33">
        <v>8543394</v>
      </c>
      <c r="I28" s="33">
        <v>1023.12</v>
      </c>
      <c r="J28" s="33">
        <f>H28+I28</f>
        <v>8544417.1199999992</v>
      </c>
      <c r="K28" s="109"/>
      <c r="L28" s="110"/>
      <c r="M28" s="36">
        <v>1954977.75</v>
      </c>
      <c r="N28" s="110"/>
      <c r="O28" s="36">
        <v>1955063.73</v>
      </c>
      <c r="P28" s="67"/>
      <c r="Q28" s="54">
        <f>O28/M28</f>
        <v>1.0000439800401821</v>
      </c>
    </row>
    <row r="29" spans="1:19" ht="81" customHeight="1">
      <c r="A29" s="47" t="s">
        <v>37</v>
      </c>
      <c r="B29" s="44" t="s">
        <v>38</v>
      </c>
      <c r="C29" s="31">
        <v>3</v>
      </c>
      <c r="D29" s="31">
        <v>3.3</v>
      </c>
      <c r="E29" s="31" t="s">
        <v>20</v>
      </c>
      <c r="F29" s="48" t="s">
        <v>39</v>
      </c>
      <c r="G29" s="44" t="s">
        <v>40</v>
      </c>
      <c r="H29" s="33">
        <v>2300000</v>
      </c>
      <c r="I29" s="33">
        <v>0</v>
      </c>
      <c r="J29" s="33">
        <v>2300000</v>
      </c>
      <c r="K29" s="34">
        <v>2700</v>
      </c>
      <c r="L29" s="34">
        <v>750</v>
      </c>
      <c r="M29" s="36">
        <v>1250000</v>
      </c>
      <c r="N29" s="34">
        <v>511</v>
      </c>
      <c r="O29" s="36">
        <v>300000</v>
      </c>
      <c r="P29" s="60">
        <f>N29/L29</f>
        <v>0.68133333333333335</v>
      </c>
      <c r="Q29" s="59">
        <f>O29/M29</f>
        <v>0.24</v>
      </c>
      <c r="R29" s="8"/>
      <c r="S29" s="8"/>
    </row>
    <row r="30" spans="1:19" ht="21.75" customHeight="1">
      <c r="A30" s="41"/>
      <c r="B30" s="45"/>
      <c r="C30" s="46"/>
      <c r="D30" s="46"/>
      <c r="E30" s="46"/>
      <c r="F30" s="45"/>
      <c r="G30" s="45"/>
      <c r="H30" s="36">
        <f>H31+H32</f>
        <v>4711584</v>
      </c>
      <c r="I30" s="36"/>
      <c r="J30" s="36"/>
      <c r="K30" s="34">
        <f>K31</f>
        <v>10000</v>
      </c>
      <c r="L30" s="36"/>
      <c r="M30" s="36">
        <v>985427.25</v>
      </c>
      <c r="N30" s="36"/>
      <c r="O30" s="36">
        <f>O31+O32</f>
        <v>1287654.1099999999</v>
      </c>
      <c r="P30" s="36"/>
      <c r="Q30" s="54">
        <f>O30/M30</f>
        <v>1.3066962680400809</v>
      </c>
      <c r="R30" s="8"/>
      <c r="S30" s="8"/>
    </row>
    <row r="31" spans="1:19" ht="60.75" customHeight="1">
      <c r="A31" s="99" t="s">
        <v>41</v>
      </c>
      <c r="B31" s="100" t="s">
        <v>42</v>
      </c>
      <c r="C31" s="101">
        <v>3</v>
      </c>
      <c r="D31" s="101">
        <v>3.3</v>
      </c>
      <c r="E31" s="101" t="s">
        <v>20</v>
      </c>
      <c r="F31" s="113" t="s">
        <v>43</v>
      </c>
      <c r="G31" s="44" t="s">
        <v>44</v>
      </c>
      <c r="H31" s="33">
        <v>500000</v>
      </c>
      <c r="I31" s="33">
        <v>0</v>
      </c>
      <c r="J31" s="33">
        <v>500000</v>
      </c>
      <c r="K31" s="109">
        <v>10000</v>
      </c>
      <c r="L31" s="109">
        <v>2000</v>
      </c>
      <c r="M31" s="36">
        <v>100000</v>
      </c>
      <c r="N31" s="109">
        <v>3092</v>
      </c>
      <c r="O31" s="36">
        <v>402226.91</v>
      </c>
      <c r="P31" s="111">
        <f>N31/L31</f>
        <v>1.546</v>
      </c>
      <c r="Q31" s="54">
        <f>O31/M31</f>
        <v>4.0222690999999999</v>
      </c>
      <c r="R31" s="12"/>
    </row>
    <row r="32" spans="1:19" ht="44.25" customHeight="1">
      <c r="A32" s="99"/>
      <c r="B32" s="100"/>
      <c r="C32" s="101"/>
      <c r="D32" s="101"/>
      <c r="E32" s="101"/>
      <c r="F32" s="113"/>
      <c r="G32" s="44" t="s">
        <v>45</v>
      </c>
      <c r="H32" s="33">
        <v>4211584</v>
      </c>
      <c r="I32" s="33">
        <v>689125.12</v>
      </c>
      <c r="J32" s="49">
        <f>H32+I32</f>
        <v>4900709.12</v>
      </c>
      <c r="K32" s="109"/>
      <c r="L32" s="109"/>
      <c r="M32" s="36">
        <v>885427.25</v>
      </c>
      <c r="N32" s="109"/>
      <c r="O32" s="36">
        <v>885427.19999999995</v>
      </c>
      <c r="P32" s="111"/>
      <c r="Q32" s="54">
        <f>O32/M32</f>
        <v>0.9999999435300867</v>
      </c>
      <c r="R32" s="13"/>
    </row>
    <row r="33" spans="1:18" ht="26.25" customHeight="1">
      <c r="A33" s="112" t="s">
        <v>46</v>
      </c>
      <c r="B33" s="112"/>
      <c r="C33" s="112"/>
      <c r="D33" s="112"/>
      <c r="E33" s="112"/>
      <c r="F33" s="112"/>
      <c r="G33" s="112"/>
      <c r="H33" s="43">
        <f>H34+H35+H36</f>
        <v>13824667</v>
      </c>
      <c r="I33" s="43">
        <f t="shared" ref="I33:O33" si="3">I34+I35+I36</f>
        <v>545947.19999999995</v>
      </c>
      <c r="J33" s="43">
        <f t="shared" si="3"/>
        <v>14370614.199999999</v>
      </c>
      <c r="K33" s="43">
        <f t="shared" si="3"/>
        <v>6600</v>
      </c>
      <c r="L33" s="43">
        <f t="shared" si="3"/>
        <v>1500</v>
      </c>
      <c r="M33" s="43">
        <f t="shared" si="3"/>
        <v>3335109.75</v>
      </c>
      <c r="N33" s="43">
        <f t="shared" si="3"/>
        <v>2518</v>
      </c>
      <c r="O33" s="43">
        <f t="shared" si="3"/>
        <v>2443136.98</v>
      </c>
      <c r="P33" s="56">
        <f>P37/2</f>
        <v>0.83933333333333338</v>
      </c>
      <c r="Q33" s="56">
        <f>Q34+Q37/2</f>
        <v>0.97388869401493072</v>
      </c>
      <c r="R33" s="13"/>
    </row>
    <row r="34" spans="1:18" ht="54" customHeight="1">
      <c r="A34" s="99">
        <v>6814</v>
      </c>
      <c r="B34" s="100" t="s">
        <v>47</v>
      </c>
      <c r="C34" s="101">
        <v>2</v>
      </c>
      <c r="D34" s="101">
        <v>2.2999999999999998</v>
      </c>
      <c r="E34" s="101" t="s">
        <v>48</v>
      </c>
      <c r="F34" s="100" t="s">
        <v>49</v>
      </c>
      <c r="G34" s="44" t="s">
        <v>50</v>
      </c>
      <c r="H34" s="33">
        <v>12004439</v>
      </c>
      <c r="I34" s="33">
        <v>545947.19999999995</v>
      </c>
      <c r="J34" s="33">
        <f>H34+I34</f>
        <v>12550386.199999999</v>
      </c>
      <c r="K34" s="109">
        <v>600</v>
      </c>
      <c r="L34" s="116">
        <v>0</v>
      </c>
      <c r="M34" s="36">
        <v>2926109.75</v>
      </c>
      <c r="N34" s="109">
        <v>0</v>
      </c>
      <c r="O34" s="36">
        <v>2393565.1800000002</v>
      </c>
      <c r="P34" s="109">
        <v>0</v>
      </c>
      <c r="Q34" s="68">
        <f>O34/M34</f>
        <v>0.81800253049291816</v>
      </c>
      <c r="R34" s="14"/>
    </row>
    <row r="35" spans="1:18" ht="59.25" customHeight="1">
      <c r="A35" s="99"/>
      <c r="B35" s="100"/>
      <c r="C35" s="101"/>
      <c r="D35" s="101"/>
      <c r="E35" s="101"/>
      <c r="F35" s="100"/>
      <c r="G35" s="44" t="s">
        <v>51</v>
      </c>
      <c r="H35" s="33">
        <v>1000000</v>
      </c>
      <c r="I35" s="33">
        <v>0</v>
      </c>
      <c r="J35" s="33">
        <v>1000000</v>
      </c>
      <c r="K35" s="109"/>
      <c r="L35" s="117"/>
      <c r="M35" s="36">
        <v>250000</v>
      </c>
      <c r="N35" s="109"/>
      <c r="O35" s="36"/>
      <c r="P35" s="109"/>
      <c r="Q35" s="69"/>
    </row>
    <row r="36" spans="1:18" ht="21.75" customHeight="1">
      <c r="A36" s="41"/>
      <c r="B36" s="45"/>
      <c r="C36" s="46"/>
      <c r="D36" s="46"/>
      <c r="E36" s="46"/>
      <c r="F36" s="45"/>
      <c r="G36" s="45"/>
      <c r="H36" s="36">
        <f>H37</f>
        <v>820228</v>
      </c>
      <c r="I36" s="36">
        <f t="shared" ref="I36:O36" si="4">I37</f>
        <v>0</v>
      </c>
      <c r="J36" s="36">
        <f t="shared" si="4"/>
        <v>820228</v>
      </c>
      <c r="K36" s="36">
        <f t="shared" si="4"/>
        <v>6000</v>
      </c>
      <c r="L36" s="36">
        <f t="shared" si="4"/>
        <v>1500</v>
      </c>
      <c r="M36" s="36">
        <f t="shared" si="4"/>
        <v>159000</v>
      </c>
      <c r="N36" s="36">
        <f t="shared" si="4"/>
        <v>2518</v>
      </c>
      <c r="O36" s="36">
        <f t="shared" si="4"/>
        <v>49571.8</v>
      </c>
      <c r="P36" s="59">
        <f>P37</f>
        <v>1.6786666666666668</v>
      </c>
      <c r="Q36" s="59">
        <f>Q37</f>
        <v>0.31177232704402519</v>
      </c>
      <c r="R36" s="10"/>
    </row>
    <row r="37" spans="1:18" ht="71.25" customHeight="1">
      <c r="A37" s="47">
        <v>6813</v>
      </c>
      <c r="B37" s="44" t="s">
        <v>52</v>
      </c>
      <c r="C37" s="30">
        <v>2</v>
      </c>
      <c r="D37" s="30">
        <v>2.2999999999999998</v>
      </c>
      <c r="E37" s="30" t="s">
        <v>48</v>
      </c>
      <c r="F37" s="48" t="s">
        <v>43</v>
      </c>
      <c r="G37" s="44" t="s">
        <v>53</v>
      </c>
      <c r="H37" s="33">
        <v>820228</v>
      </c>
      <c r="I37" s="33">
        <v>0</v>
      </c>
      <c r="J37" s="33">
        <v>820228</v>
      </c>
      <c r="K37" s="34">
        <v>6000</v>
      </c>
      <c r="L37" s="34">
        <v>1500</v>
      </c>
      <c r="M37" s="36">
        <v>159000</v>
      </c>
      <c r="N37" s="34">
        <v>2518</v>
      </c>
      <c r="O37" s="36">
        <v>49571.8</v>
      </c>
      <c r="P37" s="53">
        <f>N37/L37</f>
        <v>1.6786666666666668</v>
      </c>
      <c r="Q37" s="54">
        <f>O37/M37</f>
        <v>0.31177232704402519</v>
      </c>
      <c r="R37" s="8"/>
    </row>
    <row r="38" spans="1:18" ht="18.75" customHeight="1">
      <c r="A38" s="114" t="s">
        <v>54</v>
      </c>
      <c r="B38" s="114"/>
      <c r="C38" s="114"/>
      <c r="D38" s="114"/>
      <c r="E38" s="114"/>
      <c r="F38" s="114"/>
      <c r="G38" s="114"/>
      <c r="H38" s="43">
        <f>H39+H43+H45+H55</f>
        <v>500122483</v>
      </c>
      <c r="I38" s="43">
        <f t="shared" ref="I38:J38" si="5">I39+I43+I45+I55</f>
        <v>194881.60000000033</v>
      </c>
      <c r="J38" s="43">
        <f t="shared" si="5"/>
        <v>500317364</v>
      </c>
      <c r="K38" s="43">
        <f t="shared" ref="K38:L38" si="6">K39+K43+K45+K55</f>
        <v>104371</v>
      </c>
      <c r="L38" s="43">
        <f t="shared" si="6"/>
        <v>22437</v>
      </c>
      <c r="M38" s="43">
        <f t="shared" ref="M38:O38" si="7">M39+M43+M45+M55</f>
        <v>74662314.300000012</v>
      </c>
      <c r="N38" s="43">
        <f t="shared" si="7"/>
        <v>17930</v>
      </c>
      <c r="O38" s="43">
        <f t="shared" si="7"/>
        <v>28735884.939999998</v>
      </c>
      <c r="P38" s="56">
        <f>(P40+P44+P46)/4</f>
        <v>1.9100723447344734</v>
      </c>
      <c r="Q38" s="56">
        <f>(Q39+Q43+Q45+Q55)/4</f>
        <v>0.56170980260748127</v>
      </c>
      <c r="R38" s="12"/>
    </row>
    <row r="39" spans="1:18" ht="18.75" customHeight="1">
      <c r="A39" s="50"/>
      <c r="B39" s="50"/>
      <c r="C39" s="50"/>
      <c r="D39" s="50"/>
      <c r="E39" s="50"/>
      <c r="F39" s="50"/>
      <c r="G39" s="50"/>
      <c r="H39" s="62">
        <f>H40+H41+H42</f>
        <v>337367833</v>
      </c>
      <c r="I39" s="62">
        <f>I40+I41+I42</f>
        <v>6455323.96</v>
      </c>
      <c r="J39" s="62">
        <f>J40+J41+J42</f>
        <v>343823156.95999998</v>
      </c>
      <c r="K39" s="62">
        <f t="shared" ref="K39:M39" si="8">K40+K41+K42</f>
        <v>4042</v>
      </c>
      <c r="L39" s="62">
        <f t="shared" si="8"/>
        <v>404</v>
      </c>
      <c r="M39" s="62">
        <f t="shared" si="8"/>
        <v>48782309.100000001</v>
      </c>
      <c r="N39" s="62">
        <f t="shared" ref="N39" si="9">N40+N41+N42</f>
        <v>306</v>
      </c>
      <c r="O39" s="62">
        <f t="shared" ref="O39" si="10">O40+O41+O42</f>
        <v>10576705.9</v>
      </c>
      <c r="P39" s="56">
        <f>P40</f>
        <v>0.75742574257425743</v>
      </c>
      <c r="Q39" s="63">
        <f>O39/M39</f>
        <v>0.2168143758492154</v>
      </c>
      <c r="R39" s="12"/>
    </row>
    <row r="40" spans="1:18" s="16" customFormat="1" ht="56.25" customHeight="1">
      <c r="A40" s="99" t="s">
        <v>55</v>
      </c>
      <c r="B40" s="100" t="s">
        <v>56</v>
      </c>
      <c r="C40" s="115">
        <v>3</v>
      </c>
      <c r="D40" s="115">
        <v>3.4</v>
      </c>
      <c r="E40" s="115" t="s">
        <v>57</v>
      </c>
      <c r="F40" s="113" t="s">
        <v>58</v>
      </c>
      <c r="G40" s="44" t="s">
        <v>59</v>
      </c>
      <c r="H40" s="33">
        <v>283653212</v>
      </c>
      <c r="I40" s="33">
        <v>0</v>
      </c>
      <c r="J40" s="33">
        <v>283653212</v>
      </c>
      <c r="K40" s="109">
        <v>4042</v>
      </c>
      <c r="L40" s="109">
        <v>404</v>
      </c>
      <c r="M40" s="35">
        <v>36125573.600000001</v>
      </c>
      <c r="N40" s="109">
        <v>306</v>
      </c>
      <c r="O40" s="35">
        <v>1340263.43</v>
      </c>
      <c r="P40" s="111">
        <f>N40/L40</f>
        <v>0.75742574257425743</v>
      </c>
      <c r="Q40" s="64">
        <f>O40/M40</f>
        <v>3.7100128702177888E-2</v>
      </c>
      <c r="R40" s="15"/>
    </row>
    <row r="41" spans="1:18" s="16" customFormat="1" ht="75" customHeight="1">
      <c r="A41" s="99"/>
      <c r="B41" s="100"/>
      <c r="C41" s="115"/>
      <c r="D41" s="115"/>
      <c r="E41" s="115"/>
      <c r="F41" s="113"/>
      <c r="G41" s="44" t="s">
        <v>60</v>
      </c>
      <c r="H41" s="33">
        <v>4748772</v>
      </c>
      <c r="I41" s="33">
        <v>0</v>
      </c>
      <c r="J41" s="33">
        <v>4748772</v>
      </c>
      <c r="K41" s="109"/>
      <c r="L41" s="109"/>
      <c r="M41" s="35">
        <v>1000000</v>
      </c>
      <c r="N41" s="109"/>
      <c r="O41" s="35">
        <v>230000</v>
      </c>
      <c r="P41" s="111"/>
      <c r="Q41" s="64">
        <f>O41/M41</f>
        <v>0.23</v>
      </c>
      <c r="R41" s="15"/>
    </row>
    <row r="42" spans="1:18" s="16" customFormat="1" ht="35.25" customHeight="1">
      <c r="A42" s="99"/>
      <c r="B42" s="100"/>
      <c r="C42" s="115"/>
      <c r="D42" s="115"/>
      <c r="E42" s="115"/>
      <c r="F42" s="113"/>
      <c r="G42" s="44" t="s">
        <v>61</v>
      </c>
      <c r="H42" s="33">
        <v>48965849</v>
      </c>
      <c r="I42" s="33">
        <v>6455323.96</v>
      </c>
      <c r="J42" s="33">
        <f>H42+I42</f>
        <v>55421172.960000001</v>
      </c>
      <c r="K42" s="109"/>
      <c r="L42" s="109"/>
      <c r="M42" s="35">
        <v>11656735.5</v>
      </c>
      <c r="N42" s="109"/>
      <c r="O42" s="35">
        <v>9006442.4700000007</v>
      </c>
      <c r="P42" s="111"/>
      <c r="Q42" s="64">
        <f>O42/M42</f>
        <v>0.77263848613533359</v>
      </c>
      <c r="R42" s="15"/>
    </row>
    <row r="43" spans="1:18" s="16" customFormat="1" ht="19.5" customHeight="1">
      <c r="A43" s="51"/>
      <c r="B43" s="52"/>
      <c r="C43" s="52"/>
      <c r="D43" s="52"/>
      <c r="E43" s="52"/>
      <c r="F43" s="52"/>
      <c r="G43" s="52"/>
      <c r="H43" s="36">
        <f>H44</f>
        <v>34440044</v>
      </c>
      <c r="I43" s="36">
        <f t="shared" ref="I43:O43" si="11">I44</f>
        <v>-6433195</v>
      </c>
      <c r="J43" s="36">
        <f t="shared" si="11"/>
        <v>28006848.399999999</v>
      </c>
      <c r="K43" s="36">
        <f t="shared" si="11"/>
        <v>325</v>
      </c>
      <c r="L43" s="36">
        <f t="shared" si="11"/>
        <v>33</v>
      </c>
      <c r="M43" s="36">
        <f t="shared" si="11"/>
        <v>5721635.4500000002</v>
      </c>
      <c r="N43" s="36">
        <f t="shared" si="11"/>
        <v>201</v>
      </c>
      <c r="O43" s="36">
        <f t="shared" si="11"/>
        <v>1894434.5</v>
      </c>
      <c r="P43" s="54">
        <f>P44</f>
        <v>6.0909090909090908</v>
      </c>
      <c r="Q43" s="54">
        <f>Q44</f>
        <v>0.33110017521301532</v>
      </c>
      <c r="R43" s="17"/>
    </row>
    <row r="44" spans="1:18" ht="56.25" customHeight="1">
      <c r="A44" s="47" t="s">
        <v>62</v>
      </c>
      <c r="B44" s="48" t="s">
        <v>63</v>
      </c>
      <c r="C44" s="32">
        <v>3</v>
      </c>
      <c r="D44" s="32">
        <v>3.4</v>
      </c>
      <c r="E44" s="32" t="s">
        <v>57</v>
      </c>
      <c r="F44" s="48"/>
      <c r="G44" s="44" t="s">
        <v>64</v>
      </c>
      <c r="H44" s="33">
        <v>34440044</v>
      </c>
      <c r="I44" s="33">
        <v>-6433195</v>
      </c>
      <c r="J44" s="33">
        <v>28006848.399999999</v>
      </c>
      <c r="K44" s="34">
        <v>325</v>
      </c>
      <c r="L44" s="34">
        <v>33</v>
      </c>
      <c r="M44" s="35">
        <v>5721635.4500000002</v>
      </c>
      <c r="N44" s="34">
        <v>201</v>
      </c>
      <c r="O44" s="35">
        <v>1894434.5</v>
      </c>
      <c r="P44" s="53">
        <f>N44/L44</f>
        <v>6.0909090909090908</v>
      </c>
      <c r="Q44" s="64">
        <f>O44/M44</f>
        <v>0.33110017521301532</v>
      </c>
      <c r="R44" s="8"/>
    </row>
    <row r="45" spans="1:18" ht="16.5" customHeight="1">
      <c r="A45" s="51"/>
      <c r="B45" s="52"/>
      <c r="C45" s="52"/>
      <c r="D45" s="52"/>
      <c r="E45" s="52"/>
      <c r="F45" s="52"/>
      <c r="G45" s="52"/>
      <c r="H45" s="36">
        <f>H46+H51+H52+H53+H54</f>
        <v>95655727</v>
      </c>
      <c r="I45" s="36">
        <f t="shared" ref="I45:O45" si="12">I46+I51+I52+I53+I54</f>
        <v>-1536223.5199999996</v>
      </c>
      <c r="J45" s="36">
        <f t="shared" si="12"/>
        <v>94119503.480000004</v>
      </c>
      <c r="K45" s="36">
        <f t="shared" si="12"/>
        <v>100000</v>
      </c>
      <c r="L45" s="36">
        <f t="shared" si="12"/>
        <v>22000</v>
      </c>
      <c r="M45" s="36">
        <f t="shared" si="12"/>
        <v>12139229.25</v>
      </c>
      <c r="N45" s="36">
        <f t="shared" si="12"/>
        <v>17423</v>
      </c>
      <c r="O45" s="36">
        <f t="shared" si="12"/>
        <v>7780810.21</v>
      </c>
      <c r="P45" s="54">
        <f>P46</f>
        <v>0.79195454545454547</v>
      </c>
      <c r="Q45" s="54">
        <f>O45/M45</f>
        <v>0.64096410486687205</v>
      </c>
    </row>
    <row r="46" spans="1:18" ht="45" customHeight="1">
      <c r="A46" s="99" t="s">
        <v>65</v>
      </c>
      <c r="B46" s="100" t="s">
        <v>66</v>
      </c>
      <c r="C46" s="101">
        <v>3</v>
      </c>
      <c r="D46" s="101">
        <v>3.4</v>
      </c>
      <c r="E46" s="101" t="s">
        <v>57</v>
      </c>
      <c r="F46" s="113" t="s">
        <v>67</v>
      </c>
      <c r="G46" s="100" t="s">
        <v>68</v>
      </c>
      <c r="H46" s="125">
        <v>55306923</v>
      </c>
      <c r="I46" s="33">
        <v>-15515822.32</v>
      </c>
      <c r="J46" s="33">
        <f>H46+I46</f>
        <v>39791100.68</v>
      </c>
      <c r="K46" s="109">
        <v>100000</v>
      </c>
      <c r="L46" s="109">
        <v>22000</v>
      </c>
      <c r="M46" s="35">
        <v>8196765.75</v>
      </c>
      <c r="N46" s="109">
        <v>17423</v>
      </c>
      <c r="O46" s="65">
        <v>6640233.6900000004</v>
      </c>
      <c r="P46" s="111">
        <f>N46/L46</f>
        <v>0.79195454545454547</v>
      </c>
      <c r="Q46" s="64">
        <f>O46/M46</f>
        <v>0.81010411820052319</v>
      </c>
    </row>
    <row r="47" spans="1:18" ht="12.75" hidden="1" customHeight="1">
      <c r="A47" s="99"/>
      <c r="B47" s="100"/>
      <c r="C47" s="101"/>
      <c r="D47" s="101"/>
      <c r="E47" s="101"/>
      <c r="F47" s="113"/>
      <c r="G47" s="100"/>
      <c r="H47" s="125"/>
      <c r="I47" s="33"/>
      <c r="J47" s="33"/>
      <c r="K47" s="109"/>
      <c r="L47" s="109"/>
      <c r="M47" s="35"/>
      <c r="N47" s="109"/>
      <c r="O47" s="35"/>
      <c r="P47" s="111"/>
      <c r="Q47" s="35"/>
    </row>
    <row r="48" spans="1:18" ht="9" hidden="1" customHeight="1">
      <c r="A48" s="99"/>
      <c r="B48" s="100"/>
      <c r="C48" s="101"/>
      <c r="D48" s="101"/>
      <c r="E48" s="101"/>
      <c r="F48" s="113"/>
      <c r="G48" s="100"/>
      <c r="H48" s="125"/>
      <c r="I48" s="33"/>
      <c r="J48" s="33"/>
      <c r="K48" s="109"/>
      <c r="L48" s="109"/>
      <c r="M48" s="35"/>
      <c r="N48" s="109"/>
      <c r="O48" s="35"/>
      <c r="P48" s="111"/>
      <c r="Q48" s="35"/>
    </row>
    <row r="49" spans="1:18" ht="56.25" hidden="1" customHeight="1">
      <c r="A49" s="99"/>
      <c r="B49" s="100"/>
      <c r="C49" s="101"/>
      <c r="D49" s="101"/>
      <c r="E49" s="101"/>
      <c r="F49" s="113"/>
      <c r="G49" s="100"/>
      <c r="H49" s="125"/>
      <c r="I49" s="33"/>
      <c r="J49" s="33"/>
      <c r="K49" s="109"/>
      <c r="L49" s="109"/>
      <c r="M49" s="35"/>
      <c r="N49" s="109"/>
      <c r="O49" s="35"/>
      <c r="P49" s="111"/>
      <c r="Q49" s="35"/>
    </row>
    <row r="50" spans="1:18" ht="3" hidden="1" customHeight="1">
      <c r="A50" s="99"/>
      <c r="B50" s="100"/>
      <c r="C50" s="101"/>
      <c r="D50" s="101"/>
      <c r="E50" s="101"/>
      <c r="F50" s="113"/>
      <c r="G50" s="100"/>
      <c r="H50" s="125"/>
      <c r="I50" s="33"/>
      <c r="J50" s="33"/>
      <c r="K50" s="109"/>
      <c r="L50" s="109"/>
      <c r="M50" s="35"/>
      <c r="N50" s="109"/>
      <c r="O50" s="35"/>
      <c r="P50" s="111"/>
      <c r="Q50" s="35"/>
    </row>
    <row r="51" spans="1:18" ht="46.5" customHeight="1">
      <c r="A51" s="99"/>
      <c r="B51" s="100"/>
      <c r="C51" s="101"/>
      <c r="D51" s="101"/>
      <c r="E51" s="101"/>
      <c r="F51" s="113"/>
      <c r="G51" s="44" t="s">
        <v>69</v>
      </c>
      <c r="H51" s="33">
        <v>10679894</v>
      </c>
      <c r="I51" s="49">
        <v>14574598.800000001</v>
      </c>
      <c r="J51" s="33">
        <f>H51+I51</f>
        <v>25254492.800000001</v>
      </c>
      <c r="K51" s="109"/>
      <c r="L51" s="109"/>
      <c r="M51" s="35">
        <v>1421223.5</v>
      </c>
      <c r="N51" s="109"/>
      <c r="O51" s="35">
        <v>1133838.72</v>
      </c>
      <c r="P51" s="111"/>
      <c r="Q51" s="64">
        <f>O51/M51</f>
        <v>0.7977905797364031</v>
      </c>
    </row>
    <row r="52" spans="1:18" ht="44.25" customHeight="1">
      <c r="A52" s="99"/>
      <c r="B52" s="100"/>
      <c r="C52" s="101"/>
      <c r="D52" s="101"/>
      <c r="E52" s="101"/>
      <c r="F52" s="113"/>
      <c r="G52" s="48" t="s">
        <v>70</v>
      </c>
      <c r="H52" s="33">
        <v>20250570</v>
      </c>
      <c r="I52" s="33">
        <v>-595000</v>
      </c>
      <c r="J52" s="33">
        <f>H52+I52</f>
        <v>19655570</v>
      </c>
      <c r="K52" s="109"/>
      <c r="L52" s="109"/>
      <c r="M52" s="35">
        <v>2100000</v>
      </c>
      <c r="N52" s="109"/>
      <c r="O52" s="35">
        <v>0</v>
      </c>
      <c r="P52" s="111"/>
      <c r="Q52" s="35">
        <v>0</v>
      </c>
      <c r="R52" s="10"/>
    </row>
    <row r="53" spans="1:18" ht="54.75" customHeight="1">
      <c r="A53" s="99"/>
      <c r="B53" s="100"/>
      <c r="C53" s="101"/>
      <c r="D53" s="101"/>
      <c r="E53" s="101"/>
      <c r="F53" s="113"/>
      <c r="G53" s="48" t="s">
        <v>71</v>
      </c>
      <c r="H53" s="33">
        <v>7831300</v>
      </c>
      <c r="I53" s="33">
        <v>0</v>
      </c>
      <c r="J53" s="33">
        <v>7831300</v>
      </c>
      <c r="K53" s="109"/>
      <c r="L53" s="109"/>
      <c r="M53" s="35"/>
      <c r="N53" s="109"/>
      <c r="O53" s="35">
        <v>6737.8</v>
      </c>
      <c r="P53" s="111"/>
      <c r="Q53" s="64"/>
    </row>
    <row r="54" spans="1:18" ht="39" customHeight="1">
      <c r="A54" s="99"/>
      <c r="B54" s="100"/>
      <c r="C54" s="101"/>
      <c r="D54" s="101"/>
      <c r="E54" s="101"/>
      <c r="F54" s="113"/>
      <c r="G54" s="48" t="s">
        <v>72</v>
      </c>
      <c r="H54" s="33">
        <v>1587040</v>
      </c>
      <c r="I54" s="33"/>
      <c r="J54" s="33">
        <v>1587040</v>
      </c>
      <c r="K54" s="109"/>
      <c r="L54" s="109"/>
      <c r="M54" s="35">
        <v>421240</v>
      </c>
      <c r="N54" s="109"/>
      <c r="O54" s="35"/>
      <c r="P54" s="111"/>
      <c r="Q54" s="35">
        <v>0</v>
      </c>
      <c r="R54" s="10"/>
    </row>
    <row r="55" spans="1:18" ht="20.25" customHeight="1">
      <c r="A55" s="122"/>
      <c r="B55" s="122"/>
      <c r="C55" s="122"/>
      <c r="D55" s="122"/>
      <c r="E55" s="122"/>
      <c r="F55" s="122"/>
      <c r="G55" s="122"/>
      <c r="H55" s="36">
        <f>H56</f>
        <v>32658879</v>
      </c>
      <c r="I55" s="36">
        <f t="shared" ref="I55:O55" si="13">I56</f>
        <v>1708976.16</v>
      </c>
      <c r="J55" s="36">
        <f t="shared" si="13"/>
        <v>34367855.159999996</v>
      </c>
      <c r="K55" s="36">
        <f t="shared" si="13"/>
        <v>4</v>
      </c>
      <c r="L55" s="36">
        <f t="shared" si="13"/>
        <v>0</v>
      </c>
      <c r="M55" s="36">
        <f t="shared" si="13"/>
        <v>8019140.5</v>
      </c>
      <c r="N55" s="36">
        <f t="shared" si="13"/>
        <v>0</v>
      </c>
      <c r="O55" s="36">
        <f t="shared" si="13"/>
        <v>8483934.3300000001</v>
      </c>
      <c r="P55" s="36"/>
      <c r="Q55" s="54">
        <f>Q56</f>
        <v>1.0579605545008222</v>
      </c>
    </row>
    <row r="56" spans="1:18" ht="69.75" customHeight="1">
      <c r="A56" s="47" t="s">
        <v>73</v>
      </c>
      <c r="B56" s="48" t="s">
        <v>74</v>
      </c>
      <c r="C56" s="31">
        <v>3</v>
      </c>
      <c r="D56" s="31">
        <v>3.4</v>
      </c>
      <c r="E56" s="31" t="s">
        <v>57</v>
      </c>
      <c r="F56" s="48" t="s">
        <v>75</v>
      </c>
      <c r="G56" s="44" t="s">
        <v>76</v>
      </c>
      <c r="H56" s="33">
        <v>32658879</v>
      </c>
      <c r="I56" s="33">
        <v>1708976.16</v>
      </c>
      <c r="J56" s="33">
        <f>H56+I56</f>
        <v>34367855.159999996</v>
      </c>
      <c r="K56" s="34">
        <v>4</v>
      </c>
      <c r="L56" s="35">
        <v>0</v>
      </c>
      <c r="M56" s="35">
        <v>8019140.5</v>
      </c>
      <c r="N56" s="34">
        <v>0</v>
      </c>
      <c r="O56" s="35">
        <v>8483934.3300000001</v>
      </c>
      <c r="P56" s="34">
        <v>0</v>
      </c>
      <c r="Q56" s="64">
        <f>O56/M56</f>
        <v>1.0579605545008222</v>
      </c>
      <c r="R56" s="12"/>
    </row>
    <row r="57" spans="1:18" ht="16.5" thickBot="1">
      <c r="A57" s="40"/>
      <c r="B57" s="123" t="s">
        <v>77</v>
      </c>
      <c r="C57" s="124"/>
      <c r="D57" s="124"/>
      <c r="E57" s="124"/>
      <c r="F57" s="124"/>
      <c r="G57" s="124"/>
      <c r="H57" s="57">
        <f>H18+H33+H38</f>
        <v>890067260</v>
      </c>
      <c r="I57" s="57">
        <f t="shared" ref="I57:O57" si="14">I18+I33+I38</f>
        <v>2110549.1600000076</v>
      </c>
      <c r="J57" s="57">
        <f>J18+J33+J38</f>
        <v>892177808.55999994</v>
      </c>
      <c r="K57" s="57"/>
      <c r="L57" s="57"/>
      <c r="M57" s="57">
        <f>M18+M33+M38</f>
        <v>171284871.47307694</v>
      </c>
      <c r="N57" s="57"/>
      <c r="O57" s="57">
        <f t="shared" si="14"/>
        <v>119947176.42000002</v>
      </c>
      <c r="P57" s="58">
        <f>(P38+P33+P18)/3</f>
        <v>1.3641096380315652</v>
      </c>
      <c r="Q57" s="58">
        <f>(Q38+Q33+Q18)/3</f>
        <v>0.78961308743070024</v>
      </c>
      <c r="R57" s="12"/>
    </row>
    <row r="58" spans="1:18" ht="45.75" customHeight="1">
      <c r="A58" s="18"/>
      <c r="B58" s="118"/>
      <c r="C58" s="119"/>
      <c r="D58" s="119"/>
      <c r="E58" s="119"/>
      <c r="F58" s="119"/>
      <c r="G58" s="119"/>
      <c r="H58" s="120"/>
      <c r="I58" s="120"/>
      <c r="J58" s="120"/>
      <c r="K58" s="120"/>
      <c r="L58" s="120"/>
      <c r="M58" s="120"/>
    </row>
    <row r="59" spans="1:18" ht="45.75" customHeight="1">
      <c r="A59" s="3"/>
      <c r="B59" s="24"/>
      <c r="C59" s="24"/>
      <c r="D59" s="24"/>
      <c r="E59" s="24"/>
      <c r="F59" s="24"/>
      <c r="G59" s="24"/>
      <c r="H59" s="24"/>
      <c r="I59" s="27"/>
      <c r="J59" s="27"/>
      <c r="K59" s="24"/>
      <c r="L59" s="24"/>
      <c r="M59" s="24"/>
    </row>
    <row r="60" spans="1:18" ht="45.75" customHeight="1">
      <c r="A60" s="3"/>
      <c r="B60" s="24"/>
      <c r="C60" s="24"/>
      <c r="D60" s="24"/>
      <c r="E60" s="24"/>
      <c r="F60" s="24"/>
      <c r="G60" s="24"/>
      <c r="H60" s="24"/>
      <c r="I60" s="27"/>
      <c r="J60" s="27"/>
      <c r="K60" s="24"/>
      <c r="L60" s="24"/>
      <c r="M60" s="24"/>
    </row>
    <row r="61" spans="1:18">
      <c r="F61" s="23"/>
      <c r="G61" s="23"/>
      <c r="H61" s="23"/>
      <c r="I61" s="23"/>
      <c r="J61" s="23"/>
      <c r="L61" s="23"/>
      <c r="M61" s="23"/>
    </row>
    <row r="62" spans="1:18">
      <c r="F62" s="23"/>
      <c r="G62" s="23"/>
      <c r="H62" s="23"/>
      <c r="I62" s="23"/>
      <c r="J62" s="23"/>
      <c r="K62" s="23"/>
      <c r="L62" s="121"/>
      <c r="M62" s="121"/>
    </row>
    <row r="63" spans="1:18">
      <c r="B63" s="19"/>
      <c r="C63" s="19"/>
      <c r="D63" s="19"/>
      <c r="E63" s="5"/>
      <c r="F63" s="5"/>
      <c r="G63" s="5"/>
      <c r="H63" s="23"/>
      <c r="I63" s="23"/>
      <c r="J63" s="23"/>
      <c r="K63" s="23"/>
      <c r="L63" s="23"/>
      <c r="M63" s="20"/>
    </row>
    <row r="64" spans="1:18">
      <c r="B64" s="19"/>
      <c r="C64" s="19"/>
      <c r="D64" s="19"/>
      <c r="E64" s="5"/>
      <c r="F64" s="5"/>
      <c r="G64" s="5"/>
      <c r="H64" s="9"/>
      <c r="I64" s="9"/>
      <c r="J64" s="9"/>
      <c r="K64" s="23"/>
      <c r="L64" s="23"/>
      <c r="M64" s="20"/>
    </row>
    <row r="65" spans="2:13">
      <c r="B65" s="5"/>
      <c r="C65" s="5"/>
      <c r="D65" s="5"/>
      <c r="E65" s="5"/>
      <c r="F65" s="20"/>
      <c r="G65" s="20"/>
      <c r="H65" s="20"/>
      <c r="I65" s="20"/>
      <c r="J65" s="20"/>
      <c r="K65" s="23"/>
      <c r="L65" s="23"/>
      <c r="M65" s="20"/>
    </row>
    <row r="66" spans="2:13">
      <c r="B66" s="21"/>
      <c r="C66" s="21"/>
      <c r="D66" s="21"/>
      <c r="E66" s="21"/>
      <c r="F66" s="22"/>
      <c r="G66" s="22"/>
      <c r="H66" s="22"/>
      <c r="I66" s="22"/>
      <c r="J66" s="22"/>
      <c r="K66" s="23"/>
      <c r="L66" s="22"/>
      <c r="M66" s="20"/>
    </row>
    <row r="67" spans="2:13">
      <c r="F67" s="23"/>
      <c r="G67" s="23"/>
      <c r="H67" s="23"/>
      <c r="I67" s="23"/>
      <c r="J67" s="23"/>
      <c r="K67" s="23"/>
      <c r="L67" s="22"/>
      <c r="M67" s="20"/>
    </row>
    <row r="68" spans="2:13">
      <c r="F68" s="23"/>
      <c r="G68" s="23"/>
      <c r="H68" s="23"/>
      <c r="I68" s="23"/>
      <c r="J68" s="23"/>
      <c r="K68" s="23"/>
      <c r="L68" s="22"/>
    </row>
    <row r="69" spans="2:13">
      <c r="F69" s="23"/>
      <c r="G69" s="23"/>
      <c r="H69" s="23"/>
      <c r="I69" s="23"/>
      <c r="J69" s="23"/>
      <c r="K69" s="23"/>
      <c r="L69" s="22"/>
    </row>
    <row r="70" spans="2:13">
      <c r="F70" s="23"/>
      <c r="G70" s="23"/>
      <c r="H70" s="23"/>
      <c r="I70" s="23"/>
      <c r="J70" s="23"/>
      <c r="K70" s="23"/>
      <c r="L70" s="22"/>
    </row>
    <row r="71" spans="2:13">
      <c r="L71" s="22"/>
    </row>
    <row r="72" spans="2:13">
      <c r="L72" s="22"/>
    </row>
    <row r="73" spans="2:13">
      <c r="L73" s="22"/>
    </row>
    <row r="74" spans="2:13">
      <c r="L74" s="22"/>
    </row>
    <row r="75" spans="2:13">
      <c r="L75" s="22"/>
    </row>
    <row r="76" spans="2:13">
      <c r="L76" s="22"/>
    </row>
    <row r="77" spans="2:13">
      <c r="L77" s="22"/>
    </row>
    <row r="78" spans="2:13">
      <c r="L78" s="22"/>
    </row>
    <row r="79" spans="2:13">
      <c r="L79" s="22"/>
    </row>
    <row r="80" spans="2:13">
      <c r="L80" s="22"/>
    </row>
    <row r="81" spans="12:13">
      <c r="L81" s="22"/>
    </row>
    <row r="82" spans="12:13">
      <c r="L82" s="22"/>
    </row>
    <row r="83" spans="12:13">
      <c r="L83" s="22"/>
    </row>
    <row r="84" spans="12:13">
      <c r="L84" s="12"/>
      <c r="M84" s="12"/>
    </row>
    <row r="85" spans="12:13">
      <c r="L85" s="12"/>
    </row>
  </sheetData>
  <mergeCells count="94">
    <mergeCell ref="N46:N54"/>
    <mergeCell ref="P46:P54"/>
    <mergeCell ref="A46:A54"/>
    <mergeCell ref="B46:B54"/>
    <mergeCell ref="C46:C54"/>
    <mergeCell ref="D46:D54"/>
    <mergeCell ref="E46:E54"/>
    <mergeCell ref="F46:F54"/>
    <mergeCell ref="B58:M58"/>
    <mergeCell ref="L62:M62"/>
    <mergeCell ref="A55:G55"/>
    <mergeCell ref="B57:G57"/>
    <mergeCell ref="G46:G50"/>
    <mergeCell ref="H46:H50"/>
    <mergeCell ref="K46:K54"/>
    <mergeCell ref="L46:L54"/>
    <mergeCell ref="K34:K35"/>
    <mergeCell ref="N34:N35"/>
    <mergeCell ref="P34:P35"/>
    <mergeCell ref="A38:G38"/>
    <mergeCell ref="A40:A42"/>
    <mergeCell ref="B40:B42"/>
    <mergeCell ref="C40:C42"/>
    <mergeCell ref="D40:D42"/>
    <mergeCell ref="E40:E42"/>
    <mergeCell ref="A34:A35"/>
    <mergeCell ref="B34:B35"/>
    <mergeCell ref="C34:C35"/>
    <mergeCell ref="D34:D35"/>
    <mergeCell ref="E34:E35"/>
    <mergeCell ref="F34:F35"/>
    <mergeCell ref="L34:L35"/>
    <mergeCell ref="F40:F42"/>
    <mergeCell ref="K40:K42"/>
    <mergeCell ref="L40:L42"/>
    <mergeCell ref="N40:N42"/>
    <mergeCell ref="P40:P42"/>
    <mergeCell ref="K31:K32"/>
    <mergeCell ref="L31:L32"/>
    <mergeCell ref="N31:N32"/>
    <mergeCell ref="P31:P32"/>
    <mergeCell ref="A33:G33"/>
    <mergeCell ref="A31:A32"/>
    <mergeCell ref="B31:B32"/>
    <mergeCell ref="C31:C32"/>
    <mergeCell ref="D31:D32"/>
    <mergeCell ref="E31:E32"/>
    <mergeCell ref="F31:F32"/>
    <mergeCell ref="K26:K28"/>
    <mergeCell ref="L26:L28"/>
    <mergeCell ref="N26:N28"/>
    <mergeCell ref="P26:P28"/>
    <mergeCell ref="K20:K21"/>
    <mergeCell ref="L20:L21"/>
    <mergeCell ref="N20:N21"/>
    <mergeCell ref="P20:P21"/>
    <mergeCell ref="P16:Q16"/>
    <mergeCell ref="A20:A21"/>
    <mergeCell ref="B20:B21"/>
    <mergeCell ref="C20:C21"/>
    <mergeCell ref="D20:D21"/>
    <mergeCell ref="E20:E21"/>
    <mergeCell ref="F20:F21"/>
    <mergeCell ref="F15:F17"/>
    <mergeCell ref="G15:G17"/>
    <mergeCell ref="H15:H17"/>
    <mergeCell ref="K15:K17"/>
    <mergeCell ref="L16:M16"/>
    <mergeCell ref="N16:O16"/>
    <mergeCell ref="C15:E16"/>
    <mergeCell ref="I15:I17"/>
    <mergeCell ref="J15:J17"/>
    <mergeCell ref="A26:A28"/>
    <mergeCell ref="B26:B28"/>
    <mergeCell ref="C26:C28"/>
    <mergeCell ref="D26:D28"/>
    <mergeCell ref="E26:E28"/>
    <mergeCell ref="F26:F28"/>
    <mergeCell ref="Q20:Q21"/>
    <mergeCell ref="Q34:Q35"/>
    <mergeCell ref="B18:G19"/>
    <mergeCell ref="A2:M2"/>
    <mergeCell ref="A3:M3"/>
    <mergeCell ref="A4:M4"/>
    <mergeCell ref="A5:Q5"/>
    <mergeCell ref="A6:M6"/>
    <mergeCell ref="A7:Q7"/>
    <mergeCell ref="A9:Q9"/>
    <mergeCell ref="A14:A17"/>
    <mergeCell ref="B14:K14"/>
    <mergeCell ref="L14:M14"/>
    <mergeCell ref="N14:O14"/>
    <mergeCell ref="P14:Q14"/>
    <mergeCell ref="B15:B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 Fisica-Financiero 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Silie</dc:creator>
  <cp:lastModifiedBy>Ada Ysabel Valenzuela Guerrero</cp:lastModifiedBy>
  <cp:lastPrinted>2025-02-18T14:04:52Z</cp:lastPrinted>
  <dcterms:created xsi:type="dcterms:W3CDTF">2025-01-09T14:27:35Z</dcterms:created>
  <dcterms:modified xsi:type="dcterms:W3CDTF">2025-04-24T13:49:39Z</dcterms:modified>
</cp:coreProperties>
</file>